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rs/Library/Mobile Documents/com~apple~CloudDocs/Teaching/CERBO/Finanzielle Führung/Excel Dateien/"/>
    </mc:Choice>
  </mc:AlternateContent>
  <xr:revisionPtr revIDLastSave="0" documentId="13_ncr:1_{804C64C6-AEF6-0F48-99FE-D37EDCE612B4}" xr6:coauthVersionLast="36" xr6:coauthVersionMax="36" xr10:uidLastSave="{00000000-0000-0000-0000-000000000000}"/>
  <bookViews>
    <workbookView xWindow="17420" yWindow="4680" windowWidth="30340" windowHeight="22900" xr2:uid="{ED3DFE3A-0403-7042-AD82-E7F628541EB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41" i="1"/>
  <c r="K42" i="1"/>
  <c r="K43" i="1"/>
  <c r="K44" i="1"/>
  <c r="K45" i="1"/>
  <c r="K46" i="1"/>
  <c r="K47" i="1"/>
  <c r="K48" i="1"/>
  <c r="K49" i="1"/>
  <c r="K50" i="1"/>
  <c r="K51" i="1"/>
  <c r="K39" i="1"/>
  <c r="K34" i="1"/>
  <c r="K33" i="1"/>
  <c r="K32" i="1"/>
  <c r="K31" i="1"/>
  <c r="K29" i="1"/>
  <c r="K28" i="1"/>
  <c r="K27" i="1"/>
  <c r="K22" i="1"/>
  <c r="K23" i="1"/>
  <c r="K24" i="1"/>
  <c r="K25" i="1"/>
  <c r="K21" i="1"/>
  <c r="K17" i="1"/>
  <c r="K16" i="1"/>
  <c r="K15" i="1"/>
  <c r="K14" i="1"/>
  <c r="K13" i="1"/>
  <c r="K12" i="1"/>
  <c r="K7" i="1"/>
  <c r="K8" i="1"/>
  <c r="K9" i="1"/>
  <c r="K10" i="1"/>
  <c r="K6" i="1"/>
  <c r="I48" i="1"/>
  <c r="I47" i="1"/>
  <c r="I46" i="1"/>
  <c r="I41" i="1"/>
  <c r="I42" i="1"/>
  <c r="I43" i="1"/>
  <c r="I40" i="1"/>
  <c r="I44" i="1" s="1"/>
  <c r="I39" i="1"/>
  <c r="I31" i="1"/>
  <c r="G25" i="1"/>
  <c r="G29" i="1" s="1"/>
  <c r="I28" i="1"/>
  <c r="I27" i="1"/>
  <c r="E25" i="1"/>
  <c r="E29" i="1" s="1"/>
  <c r="I22" i="1"/>
  <c r="I23" i="1"/>
  <c r="I24" i="1"/>
  <c r="I21" i="1"/>
  <c r="I14" i="1"/>
  <c r="I15" i="1"/>
  <c r="I13" i="1"/>
  <c r="I12" i="1"/>
  <c r="I7" i="1"/>
  <c r="I8" i="1"/>
  <c r="I9" i="1"/>
  <c r="I6" i="1"/>
  <c r="G16" i="1"/>
  <c r="G10" i="1"/>
  <c r="C25" i="1"/>
  <c r="C29" i="1" s="1"/>
  <c r="E16" i="1"/>
  <c r="E10" i="1"/>
  <c r="C40" i="1"/>
  <c r="C44" i="1"/>
  <c r="C45" i="1" s="1"/>
  <c r="C49" i="1" s="1"/>
  <c r="C16" i="1"/>
  <c r="C10" i="1"/>
  <c r="I45" i="1" l="1"/>
  <c r="I49" i="1" s="1"/>
  <c r="I50" i="1" s="1"/>
  <c r="I51" i="1" s="1"/>
  <c r="E17" i="1"/>
  <c r="E32" i="1" s="1"/>
  <c r="E33" i="1" s="1"/>
  <c r="E34" i="1" s="1"/>
  <c r="G17" i="1"/>
  <c r="I10" i="1"/>
  <c r="I16" i="1"/>
  <c r="I17" i="1" s="1"/>
  <c r="I25" i="1"/>
  <c r="I29" i="1" s="1"/>
  <c r="G32" i="1"/>
  <c r="G33" i="1"/>
  <c r="G34" i="1" s="1"/>
  <c r="C50" i="1"/>
  <c r="C51" i="1" s="1"/>
  <c r="C17" i="1"/>
  <c r="C32" i="1" s="1"/>
  <c r="C33" i="1" l="1"/>
  <c r="C34" i="1" s="1"/>
  <c r="I32" i="1"/>
  <c r="I33" i="1" s="1"/>
  <c r="I34" i="1" s="1"/>
</calcChain>
</file>

<file path=xl/sharedStrings.xml><?xml version="1.0" encoding="utf-8"?>
<sst xmlns="http://schemas.openxmlformats.org/spreadsheetml/2006/main" count="57" uniqueCount="46">
  <si>
    <t>Aktiven</t>
  </si>
  <si>
    <t>Forderungen aus Lieferungen und Leistungen</t>
  </si>
  <si>
    <t>Lager</t>
  </si>
  <si>
    <t>Aktive Rechnungsabgrenzungen</t>
  </si>
  <si>
    <t>Total Umlaufvermögen</t>
  </si>
  <si>
    <t>Sachanlagen</t>
  </si>
  <si>
    <t>Goodwill</t>
  </si>
  <si>
    <t>Andere immaterielle Vermögensgegenstände</t>
  </si>
  <si>
    <t>Total Anlagevermögen</t>
  </si>
  <si>
    <t>Total Aktiven</t>
  </si>
  <si>
    <t/>
  </si>
  <si>
    <t>Passiven</t>
  </si>
  <si>
    <t>Verbindlichkeiten aus L &amp; L</t>
  </si>
  <si>
    <t>Passive Rechnungsabgrenzungen</t>
  </si>
  <si>
    <t>Übrige kurzfristige Verbindlichkeiten</t>
  </si>
  <si>
    <t>Kurzfristiges Fremdkapital</t>
  </si>
  <si>
    <t>Total kurzfristige Verbindlichkeiten</t>
  </si>
  <si>
    <t>Langfristiges Fremdkapital</t>
  </si>
  <si>
    <t>Übrige langfristige Verbindlichkeiten</t>
  </si>
  <si>
    <t>Total Verbindlichkeiten</t>
  </si>
  <si>
    <t>Aktienkapital</t>
  </si>
  <si>
    <t>Gewinnvortrag und Reserven</t>
  </si>
  <si>
    <t>Total Eigenkapital</t>
  </si>
  <si>
    <t>Total Passiven</t>
  </si>
  <si>
    <t>Erfolgsrechnung</t>
  </si>
  <si>
    <t>Nettoumsatz</t>
  </si>
  <si>
    <t>- Warenaufwand</t>
  </si>
  <si>
    <t>- Personalaufwand</t>
  </si>
  <si>
    <t>- Übriger Betriebsaufwand</t>
  </si>
  <si>
    <t>- Abschreibungen und Wertberichtigungen</t>
  </si>
  <si>
    <t>Total Betriebsaufwand</t>
  </si>
  <si>
    <t>Betriebsergebnis for Zinsen und Steuern (EBIT)</t>
  </si>
  <si>
    <t>- Finanzaufwand</t>
  </si>
  <si>
    <t>+ Finanzertrag</t>
  </si>
  <si>
    <t>Gewinn vor Steuern</t>
  </si>
  <si>
    <t>- Direkte Steuern</t>
  </si>
  <si>
    <t>Reingewinn</t>
  </si>
  <si>
    <t>Flüssige Mittel</t>
  </si>
  <si>
    <t>Immobilien</t>
  </si>
  <si>
    <t>31.12.XX</t>
  </si>
  <si>
    <t>Nicht operativ</t>
  </si>
  <si>
    <t>Stille Reserven</t>
  </si>
  <si>
    <t>Operative Bilanz</t>
  </si>
  <si>
    <t>- Ausserordentlicher Aufwand</t>
  </si>
  <si>
    <t>Operative ER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</si>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</sst>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7" formatCode="0.0%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Font="1"/>
    <xf numFmtId="0" fontId="3" fillId="0" borderId="0" xfId="0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quotePrefix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3" fontId="0" fillId="0" borderId="0" xfId="0" applyNumberFormat="1" applyFont="1"/>
    <xf numFmtId="3" fontId="0" fillId="0" borderId="0" xfId="0" applyNumberFormat="1" applyFont="1" applyFill="1" applyBorder="1" applyAlignment="1"/>
    <xf numFmtId="0" fontId="2" fillId="0" borderId="0" xfId="0" applyFont="1"/>
    <xf numFmtId="0" fontId="3" fillId="0" borderId="1" xfId="0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0" fontId="5" fillId="0" borderId="1" xfId="0" applyFont="1" applyFill="1" applyBorder="1" applyAlignment="1" applyProtection="1"/>
    <xf numFmtId="3" fontId="5" fillId="0" borderId="1" xfId="0" applyNumberFormat="1" applyFont="1" applyFill="1" applyBorder="1" applyAlignment="1" applyProtection="1">
      <alignment horizontal="right"/>
    </xf>
    <xf numFmtId="0" fontId="0" fillId="0" borderId="1" xfId="0" applyFont="1" applyBorder="1"/>
    <xf numFmtId="3" fontId="4" fillId="0" borderId="1" xfId="0" applyNumberFormat="1" applyFont="1" applyFill="1" applyBorder="1" applyAlignment="1" applyProtection="1">
      <alignment horizontal="right"/>
    </xf>
    <xf numFmtId="3" fontId="0" fillId="0" borderId="1" xfId="0" applyNumberFormat="1" applyFont="1" applyBorder="1"/>
    <xf numFmtId="0" fontId="2" fillId="0" borderId="1" xfId="0" applyFont="1" applyFill="1" applyBorder="1"/>
    <xf numFmtId="3" fontId="3" fillId="0" borderId="1" xfId="0" applyNumberFormat="1" applyFont="1" applyFill="1" applyBorder="1" applyAlignment="1" applyProtection="1"/>
    <xf numFmtId="0" fontId="2" fillId="0" borderId="4" xfId="0" applyFont="1" applyBorder="1" applyAlignment="1">
      <alignment horizontal="right"/>
    </xf>
    <xf numFmtId="0" fontId="0" fillId="0" borderId="5" xfId="0" applyFont="1" applyBorder="1"/>
    <xf numFmtId="3" fontId="0" fillId="2" borderId="5" xfId="0" applyNumberFormat="1" applyFont="1" applyFill="1" applyBorder="1"/>
    <xf numFmtId="3" fontId="5" fillId="0" borderId="4" xfId="0" applyNumberFormat="1" applyFont="1" applyFill="1" applyBorder="1" applyAlignment="1" applyProtection="1">
      <alignment horizontal="right"/>
    </xf>
    <xf numFmtId="3" fontId="0" fillId="0" borderId="5" xfId="0" applyNumberFormat="1" applyFont="1" applyBorder="1"/>
    <xf numFmtId="3" fontId="4" fillId="0" borderId="4" xfId="0" applyNumberFormat="1" applyFont="1" applyFill="1" applyBorder="1" applyAlignment="1" applyProtection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3" borderId="5" xfId="0" applyFont="1" applyFill="1" applyBorder="1"/>
    <xf numFmtId="3" fontId="4" fillId="3" borderId="5" xfId="0" applyNumberFormat="1" applyFont="1" applyFill="1" applyBorder="1" applyAlignment="1" applyProtection="1">
      <alignment horizontal="right"/>
    </xf>
    <xf numFmtId="3" fontId="0" fillId="3" borderId="5" xfId="0" applyNumberFormat="1" applyFont="1" applyFill="1" applyBorder="1"/>
    <xf numFmtId="3" fontId="3" fillId="0" borderId="1" xfId="0" applyNumberFormat="1" applyFont="1" applyFill="1" applyBorder="1" applyAlignment="1" applyProtection="1">
      <alignment horizontal="right"/>
    </xf>
    <xf numFmtId="0" fontId="2" fillId="0" borderId="1" xfId="0" applyFont="1" applyBorder="1"/>
    <xf numFmtId="3" fontId="3" fillId="0" borderId="4" xfId="0" applyNumberFormat="1" applyFont="1" applyFill="1" applyBorder="1" applyAlignment="1" applyProtection="1">
      <alignment horizontal="right"/>
    </xf>
    <xf numFmtId="167" fontId="0" fillId="0" borderId="0" xfId="0" applyNumberFormat="1" applyFont="1"/>
    <xf numFmtId="0" fontId="2" fillId="4" borderId="2" xfId="0" applyFont="1" applyFill="1" applyBorder="1" applyAlignment="1">
      <alignment horizontal="right"/>
    </xf>
    <xf numFmtId="0" fontId="0" fillId="4" borderId="3" xfId="0" applyFont="1" applyFill="1" applyBorder="1"/>
    <xf numFmtId="3" fontId="0" fillId="4" borderId="3" xfId="0" applyNumberFormat="1" applyFont="1" applyFill="1" applyBorder="1"/>
    <xf numFmtId="3" fontId="5" fillId="4" borderId="2" xfId="0" applyNumberFormat="1" applyFont="1" applyFill="1" applyBorder="1" applyAlignment="1" applyProtection="1">
      <alignment horizontal="right"/>
    </xf>
    <xf numFmtId="3" fontId="3" fillId="4" borderId="2" xfId="0" applyNumberFormat="1" applyFont="1" applyFill="1" applyBorder="1" applyAlignment="1" applyProtection="1">
      <alignment horizontal="right"/>
    </xf>
    <xf numFmtId="3" fontId="0" fillId="4" borderId="2" xfId="0" applyNumberFormat="1" applyFont="1" applyFill="1" applyBorder="1"/>
    <xf numFmtId="3" fontId="4" fillId="4" borderId="2" xfId="0" applyNumberFormat="1" applyFont="1" applyFill="1" applyBorder="1" applyAlignment="1" applyProtection="1">
      <alignment horizontal="right"/>
    </xf>
    <xf numFmtId="3" fontId="3" fillId="4" borderId="2" xfId="0" applyNumberFormat="1" applyFont="1" applyFill="1" applyBorder="1" applyAlignment="1" applyProtection="1"/>
    <xf numFmtId="3" fontId="0" fillId="4" borderId="3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0" fillId="4" borderId="5" xfId="0" applyFont="1" applyFill="1" applyBorder="1"/>
    <xf numFmtId="167" fontId="0" fillId="4" borderId="5" xfId="0" applyNumberFormat="1" applyFont="1" applyFill="1" applyBorder="1"/>
    <xf numFmtId="167" fontId="5" fillId="4" borderId="4" xfId="0" applyNumberFormat="1" applyFont="1" applyFill="1" applyBorder="1" applyAlignment="1" applyProtection="1">
      <alignment horizontal="right"/>
    </xf>
    <xf numFmtId="167" fontId="3" fillId="4" borderId="4" xfId="0" applyNumberFormat="1" applyFont="1" applyFill="1" applyBorder="1" applyAlignment="1" applyProtection="1">
      <alignment horizontal="right"/>
    </xf>
    <xf numFmtId="167" fontId="2" fillId="4" borderId="4" xfId="0" applyNumberFormat="1" applyFont="1" applyFill="1" applyBorder="1" applyAlignment="1">
      <alignment horizontal="right"/>
    </xf>
    <xf numFmtId="167" fontId="0" fillId="4" borderId="4" xfId="0" applyNumberFormat="1" applyFont="1" applyFill="1" applyBorder="1"/>
    <xf numFmtId="167" fontId="4" fillId="4" borderId="4" xfId="0" applyNumberFormat="1" applyFont="1" applyFill="1" applyBorder="1" applyAlignment="1" applyProtection="1">
      <alignment horizontal="right"/>
    </xf>
    <xf numFmtId="167" fontId="0" fillId="4" borderId="4" xfId="1" applyNumberFormat="1" applyFont="1" applyFill="1" applyBorder="1"/>
    <xf numFmtId="167" fontId="0" fillId="4" borderId="5" xfId="1" applyNumberFormat="1" applyFont="1" applyFill="1" applyBorder="1"/>
    <xf numFmtId="167" fontId="3" fillId="4" borderId="4" xfId="1" applyNumberFormat="1" applyFont="1" applyFill="1" applyBorder="1" applyAlignment="1" applyProtection="1"/>
    <xf numFmtId="167" fontId="0" fillId="4" borderId="5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D2DE-8D06-0D48-A836-223ADD3DDEF4}">
  <dimension ref="B4:K51"/>
  <sheetViews>
    <sheetView tabSelected="1" workbookViewId="0">
      <selection activeCell="B4" sqref="B4"/>
    </sheetView>
  </sheetViews>
  <sheetFormatPr baseColWidth="10" defaultRowHeight="16"/>
  <cols>
    <col min="1" max="1" width="10.83203125" style="3"/>
    <col min="2" max="2" width="41.6640625" style="3" customWidth="1"/>
    <col min="3" max="3" width="16.1640625" style="3" customWidth="1"/>
    <col min="4" max="4" width="6" style="3" customWidth="1"/>
    <col min="5" max="5" width="14.83203125" style="3" customWidth="1"/>
    <col min="6" max="6" width="5.1640625" style="3" customWidth="1"/>
    <col min="7" max="7" width="15.33203125" style="3" customWidth="1"/>
    <col min="8" max="8" width="5.33203125" style="3" customWidth="1"/>
    <col min="9" max="9" width="16.5" style="3" customWidth="1"/>
    <col min="10" max="10" width="5.5" style="3" customWidth="1"/>
    <col min="11" max="16384" width="10.83203125" style="3"/>
  </cols>
  <sheetData>
    <row r="4" spans="2:11">
      <c r="B4" s="15" t="s">
        <v>0</v>
      </c>
      <c r="C4" s="16" t="s">
        <v>39</v>
      </c>
      <c r="D4" s="17"/>
      <c r="E4" s="25" t="s">
        <v>40</v>
      </c>
      <c r="F4" s="17"/>
      <c r="G4" s="25" t="s">
        <v>41</v>
      </c>
      <c r="H4" s="17"/>
      <c r="I4" s="40" t="s">
        <v>42</v>
      </c>
      <c r="K4" s="49" t="s">
        <v>45</v>
      </c>
    </row>
    <row r="5" spans="2:11">
      <c r="B5" s="1"/>
      <c r="C5" s="5"/>
      <c r="E5" s="26"/>
      <c r="G5" s="26"/>
      <c r="I5" s="41"/>
      <c r="K5" s="50"/>
    </row>
    <row r="6" spans="2:11">
      <c r="B6" s="6" t="s">
        <v>37</v>
      </c>
      <c r="C6" s="12">
        <v>15298</v>
      </c>
      <c r="E6" s="27">
        <v>13000</v>
      </c>
      <c r="G6" s="33">
        <v>0</v>
      </c>
      <c r="I6" s="42">
        <f>C6-E6+G6</f>
        <v>2298</v>
      </c>
      <c r="K6" s="51">
        <f>I6/$I$17</f>
        <v>5.3256083429895712E-2</v>
      </c>
    </row>
    <row r="7" spans="2:11">
      <c r="B7" s="6" t="s">
        <v>1</v>
      </c>
      <c r="C7" s="12">
        <v>3856</v>
      </c>
      <c r="E7" s="27">
        <v>0</v>
      </c>
      <c r="G7" s="33">
        <v>325</v>
      </c>
      <c r="I7" s="42">
        <f t="shared" ref="I7:I9" si="0">C7-E7+G7</f>
        <v>4181</v>
      </c>
      <c r="K7" s="51">
        <f t="shared" ref="K7:K10" si="1">I7/$I$17</f>
        <v>9.6894553881807649E-2</v>
      </c>
    </row>
    <row r="8" spans="2:11">
      <c r="B8" s="6" t="s">
        <v>2</v>
      </c>
      <c r="C8" s="12">
        <v>5897</v>
      </c>
      <c r="E8" s="27">
        <v>0</v>
      </c>
      <c r="G8" s="33">
        <v>987</v>
      </c>
      <c r="I8" s="42">
        <f t="shared" si="0"/>
        <v>6884</v>
      </c>
      <c r="K8" s="51">
        <f t="shared" si="1"/>
        <v>0.15953650057937427</v>
      </c>
    </row>
    <row r="9" spans="2:11">
      <c r="B9" s="6" t="s">
        <v>3</v>
      </c>
      <c r="C9" s="12">
        <v>1257</v>
      </c>
      <c r="E9" s="27">
        <v>0</v>
      </c>
      <c r="G9" s="33">
        <v>0</v>
      </c>
      <c r="I9" s="42">
        <f t="shared" si="0"/>
        <v>1257</v>
      </c>
      <c r="K9" s="51">
        <f t="shared" si="1"/>
        <v>2.9130938586326767E-2</v>
      </c>
    </row>
    <row r="10" spans="2:11">
      <c r="B10" s="18" t="s">
        <v>4</v>
      </c>
      <c r="C10" s="19">
        <f>SUM(C6:C9)</f>
        <v>26308</v>
      </c>
      <c r="D10" s="20"/>
      <c r="E10" s="28">
        <f>SUM(E6:E9)</f>
        <v>13000</v>
      </c>
      <c r="F10" s="20"/>
      <c r="G10" s="28">
        <f>SUM(G6:G9)</f>
        <v>1312</v>
      </c>
      <c r="H10" s="20"/>
      <c r="I10" s="43">
        <f>SUM(I6:I9)</f>
        <v>14620</v>
      </c>
      <c r="K10" s="52">
        <f t="shared" si="1"/>
        <v>0.33881807647740442</v>
      </c>
    </row>
    <row r="11" spans="2:11">
      <c r="B11" s="7"/>
      <c r="C11" s="8"/>
      <c r="E11" s="29"/>
      <c r="G11" s="26"/>
      <c r="I11" s="41"/>
      <c r="K11" s="51"/>
    </row>
    <row r="12" spans="2:11">
      <c r="B12" s="6" t="s">
        <v>5</v>
      </c>
      <c r="C12" s="12">
        <v>12842</v>
      </c>
      <c r="E12" s="27">
        <v>0</v>
      </c>
      <c r="G12" s="33">
        <v>2532</v>
      </c>
      <c r="I12" s="42">
        <f>C12-E12+G12</f>
        <v>15374</v>
      </c>
      <c r="K12" s="51">
        <f>I12/$I$17</f>
        <v>0.35629200463499422</v>
      </c>
    </row>
    <row r="13" spans="2:11">
      <c r="B13" s="6" t="s">
        <v>38</v>
      </c>
      <c r="C13" s="12">
        <v>9684</v>
      </c>
      <c r="E13" s="27">
        <v>9684</v>
      </c>
      <c r="G13" s="33">
        <v>0</v>
      </c>
      <c r="I13" s="42">
        <f t="shared" ref="I13:I15" si="2">C13-E13+G13</f>
        <v>0</v>
      </c>
      <c r="K13" s="51">
        <f t="shared" ref="K13:K17" si="3">I13/$I$17</f>
        <v>0</v>
      </c>
    </row>
    <row r="14" spans="2:11">
      <c r="B14" s="6" t="s">
        <v>6</v>
      </c>
      <c r="C14" s="12">
        <v>8000</v>
      </c>
      <c r="E14" s="27">
        <v>0</v>
      </c>
      <c r="G14" s="33">
        <v>0</v>
      </c>
      <c r="I14" s="42">
        <f>C14-E14+G14</f>
        <v>8000</v>
      </c>
      <c r="K14" s="51">
        <f t="shared" si="3"/>
        <v>0.1853997682502897</v>
      </c>
    </row>
    <row r="15" spans="2:11">
      <c r="B15" s="6" t="s">
        <v>7</v>
      </c>
      <c r="C15" s="12">
        <v>4587</v>
      </c>
      <c r="E15" s="27">
        <v>0</v>
      </c>
      <c r="G15" s="33">
        <v>569</v>
      </c>
      <c r="I15" s="42">
        <f t="shared" si="2"/>
        <v>5156</v>
      </c>
      <c r="K15" s="51">
        <f t="shared" si="3"/>
        <v>0.11949015063731171</v>
      </c>
    </row>
    <row r="16" spans="2:11">
      <c r="B16" s="18" t="s">
        <v>8</v>
      </c>
      <c r="C16" s="19">
        <f>SUM(C12:C15)</f>
        <v>35113</v>
      </c>
      <c r="D16" s="20"/>
      <c r="E16" s="28">
        <f>SUM(E12:E15)</f>
        <v>9684</v>
      </c>
      <c r="F16" s="20"/>
      <c r="G16" s="28">
        <f>SUM(G12:G15)</f>
        <v>3101</v>
      </c>
      <c r="H16" s="20"/>
      <c r="I16" s="43">
        <f>SUM(I12:I15)</f>
        <v>28530</v>
      </c>
      <c r="K16" s="52">
        <f t="shared" si="3"/>
        <v>0.66118192352259564</v>
      </c>
    </row>
    <row r="17" spans="2:11" s="14" customFormat="1">
      <c r="B17" s="15" t="s">
        <v>9</v>
      </c>
      <c r="C17" s="36">
        <f>C16+C10</f>
        <v>61421</v>
      </c>
      <c r="D17" s="37"/>
      <c r="E17" s="38">
        <f>E16+E10</f>
        <v>22684</v>
      </c>
      <c r="F17" s="37"/>
      <c r="G17" s="38">
        <f>G16+G10</f>
        <v>4413</v>
      </c>
      <c r="H17" s="37"/>
      <c r="I17" s="44">
        <f>I16+I10</f>
        <v>43150</v>
      </c>
      <c r="K17" s="53">
        <f t="shared" si="3"/>
        <v>1</v>
      </c>
    </row>
    <row r="18" spans="2:11">
      <c r="B18" s="1"/>
      <c r="C18" s="5" t="s">
        <v>10</v>
      </c>
      <c r="E18" s="12"/>
      <c r="K18" s="39"/>
    </row>
    <row r="19" spans="2:11">
      <c r="B19" s="1"/>
      <c r="C19" s="13"/>
      <c r="E19" s="12"/>
      <c r="K19" s="39"/>
    </row>
    <row r="20" spans="2:11">
      <c r="B20" s="15" t="s">
        <v>11</v>
      </c>
      <c r="C20" s="16" t="s">
        <v>39</v>
      </c>
      <c r="D20" s="17"/>
      <c r="E20" s="25" t="s">
        <v>40</v>
      </c>
      <c r="F20" s="17"/>
      <c r="G20" s="25" t="s">
        <v>41</v>
      </c>
      <c r="H20" s="17"/>
      <c r="I20" s="40" t="s">
        <v>42</v>
      </c>
      <c r="K20" s="54" t="s">
        <v>45</v>
      </c>
    </row>
    <row r="21" spans="2:11">
      <c r="B21" s="6" t="s">
        <v>12</v>
      </c>
      <c r="C21" s="12">
        <v>2894</v>
      </c>
      <c r="E21" s="27">
        <v>0</v>
      </c>
      <c r="G21" s="33">
        <v>0</v>
      </c>
      <c r="I21" s="42">
        <f>C21-E21-G21</f>
        <v>2894</v>
      </c>
      <c r="K21" s="51">
        <f t="shared" ref="K21:K34" si="4">I21/$I$17</f>
        <v>6.7068366164542301E-2</v>
      </c>
    </row>
    <row r="22" spans="2:11">
      <c r="B22" s="6" t="s">
        <v>13</v>
      </c>
      <c r="C22" s="12">
        <v>982</v>
      </c>
      <c r="E22" s="27">
        <v>0</v>
      </c>
      <c r="G22" s="33">
        <v>0</v>
      </c>
      <c r="I22" s="42">
        <f t="shared" ref="I22:I24" si="5">C22-E22-G22</f>
        <v>982</v>
      </c>
      <c r="K22" s="51">
        <f t="shared" si="4"/>
        <v>2.2757821552723059E-2</v>
      </c>
    </row>
    <row r="23" spans="2:11">
      <c r="B23" s="6" t="s">
        <v>14</v>
      </c>
      <c r="C23" s="12">
        <v>2598</v>
      </c>
      <c r="E23" s="27">
        <v>0</v>
      </c>
      <c r="G23" s="33">
        <v>2200</v>
      </c>
      <c r="I23" s="42">
        <f t="shared" si="5"/>
        <v>398</v>
      </c>
      <c r="K23" s="51">
        <f t="shared" si="4"/>
        <v>9.2236384704519111E-3</v>
      </c>
    </row>
    <row r="24" spans="2:11">
      <c r="B24" s="6" t="s">
        <v>15</v>
      </c>
      <c r="C24" s="2">
        <v>1258</v>
      </c>
      <c r="E24" s="27">
        <v>0</v>
      </c>
      <c r="G24" s="33">
        <v>0</v>
      </c>
      <c r="I24" s="42">
        <f t="shared" si="5"/>
        <v>1258</v>
      </c>
      <c r="K24" s="51">
        <f t="shared" si="4"/>
        <v>2.9154113557358054E-2</v>
      </c>
    </row>
    <row r="25" spans="2:11">
      <c r="B25" s="18" t="s">
        <v>16</v>
      </c>
      <c r="C25" s="19">
        <f>SUM(C21:C24)</f>
        <v>7732</v>
      </c>
      <c r="D25" s="20"/>
      <c r="E25" s="28">
        <f>SUM(E21:E24)</f>
        <v>0</v>
      </c>
      <c r="F25" s="20"/>
      <c r="G25" s="31">
        <f>SUM(G21:G24)</f>
        <v>2200</v>
      </c>
      <c r="H25" s="20"/>
      <c r="I25" s="45">
        <f>SUM(I21:I24)</f>
        <v>5532</v>
      </c>
      <c r="K25" s="55">
        <f t="shared" si="4"/>
        <v>0.12820393974507532</v>
      </c>
    </row>
    <row r="26" spans="2:11">
      <c r="B26" s="7"/>
      <c r="C26" s="8"/>
      <c r="E26" s="29"/>
      <c r="G26" s="26"/>
      <c r="I26" s="41"/>
      <c r="K26" s="51"/>
    </row>
    <row r="27" spans="2:11">
      <c r="B27" s="6" t="s">
        <v>17</v>
      </c>
      <c r="C27" s="12">
        <v>6000</v>
      </c>
      <c r="E27" s="27">
        <v>6000</v>
      </c>
      <c r="G27" s="33">
        <v>0</v>
      </c>
      <c r="I27" s="42">
        <f>C27-E27-G27</f>
        <v>0</v>
      </c>
      <c r="K27" s="51">
        <f t="shared" si="4"/>
        <v>0</v>
      </c>
    </row>
    <row r="28" spans="2:11">
      <c r="B28" s="6" t="s">
        <v>18</v>
      </c>
      <c r="C28" s="12">
        <v>1258</v>
      </c>
      <c r="E28" s="27">
        <v>0</v>
      </c>
      <c r="G28" s="33">
        <v>1258</v>
      </c>
      <c r="I28" s="42">
        <f>C28-E28-G28</f>
        <v>0</v>
      </c>
      <c r="K28" s="51">
        <f t="shared" si="4"/>
        <v>0</v>
      </c>
    </row>
    <row r="29" spans="2:11">
      <c r="B29" s="15" t="s">
        <v>19</v>
      </c>
      <c r="C29" s="21">
        <f>C25+C27+C28</f>
        <v>14990</v>
      </c>
      <c r="D29" s="20"/>
      <c r="E29" s="30">
        <f>E25+E27+E28</f>
        <v>6000</v>
      </c>
      <c r="F29" s="20"/>
      <c r="G29" s="30">
        <f>G25+G27+G28</f>
        <v>3458</v>
      </c>
      <c r="H29" s="20"/>
      <c r="I29" s="46">
        <f>I25+I27+I28</f>
        <v>5532</v>
      </c>
      <c r="K29" s="56">
        <f t="shared" si="4"/>
        <v>0.12820393974507532</v>
      </c>
    </row>
    <row r="30" spans="2:11">
      <c r="B30" s="9" t="s">
        <v>10</v>
      </c>
      <c r="C30" s="5" t="s">
        <v>10</v>
      </c>
      <c r="E30" s="29"/>
      <c r="G30" s="26"/>
      <c r="I30" s="41"/>
      <c r="K30" s="51"/>
    </row>
    <row r="31" spans="2:11">
      <c r="B31" s="6" t="s">
        <v>20</v>
      </c>
      <c r="C31" s="12">
        <v>2000</v>
      </c>
      <c r="E31" s="27">
        <v>0</v>
      </c>
      <c r="G31" s="34">
        <v>0</v>
      </c>
      <c r="I31" s="42">
        <f>C31-E31+G31</f>
        <v>2000</v>
      </c>
      <c r="K31" s="51">
        <f t="shared" si="4"/>
        <v>4.6349942062572425E-2</v>
      </c>
    </row>
    <row r="32" spans="2:11">
      <c r="B32" s="6" t="s">
        <v>21</v>
      </c>
      <c r="C32" s="2">
        <f>C17-C29-C31</f>
        <v>44431</v>
      </c>
      <c r="E32" s="27">
        <f>E17-E29-E31</f>
        <v>16684</v>
      </c>
      <c r="G32" s="35">
        <f>G17+G29</f>
        <v>7871</v>
      </c>
      <c r="I32" s="42">
        <f>C32-E32+G32</f>
        <v>35618</v>
      </c>
      <c r="K32" s="51">
        <f t="shared" si="4"/>
        <v>0.82544611819235225</v>
      </c>
    </row>
    <row r="33" spans="2:11">
      <c r="B33" s="15" t="s">
        <v>22</v>
      </c>
      <c r="C33" s="21">
        <f>C31+C32</f>
        <v>46431</v>
      </c>
      <c r="D33" s="20"/>
      <c r="E33" s="30">
        <f>E31+E32</f>
        <v>16684</v>
      </c>
      <c r="F33" s="20"/>
      <c r="G33" s="30">
        <f>G31+G32</f>
        <v>7871</v>
      </c>
      <c r="H33" s="20"/>
      <c r="I33" s="46">
        <f>I31+I32</f>
        <v>37618</v>
      </c>
      <c r="K33" s="56">
        <f t="shared" si="4"/>
        <v>0.87179606025492473</v>
      </c>
    </row>
    <row r="34" spans="2:11" s="14" customFormat="1">
      <c r="B34" s="15" t="s">
        <v>23</v>
      </c>
      <c r="C34" s="36">
        <f>C33+C29</f>
        <v>61421</v>
      </c>
      <c r="D34" s="37"/>
      <c r="E34" s="38">
        <f>E33+E29</f>
        <v>22684</v>
      </c>
      <c r="F34" s="37"/>
      <c r="G34" s="38">
        <f>G33-G29</f>
        <v>4413</v>
      </c>
      <c r="H34" s="37"/>
      <c r="I34" s="44">
        <f>I33+I29</f>
        <v>43150</v>
      </c>
      <c r="K34" s="53">
        <f t="shared" si="4"/>
        <v>1</v>
      </c>
    </row>
    <row r="35" spans="2:11">
      <c r="B35" s="4"/>
      <c r="C35" s="5"/>
      <c r="E35" s="12"/>
    </row>
    <row r="36" spans="2:11">
      <c r="B36" s="1"/>
      <c r="C36" s="2"/>
      <c r="E36" s="12"/>
    </row>
    <row r="37" spans="2:11">
      <c r="B37" s="1"/>
      <c r="C37" s="13"/>
      <c r="E37" s="12"/>
    </row>
    <row r="38" spans="2:11">
      <c r="B38" s="23" t="s">
        <v>24</v>
      </c>
      <c r="C38" s="16" t="s">
        <v>39</v>
      </c>
      <c r="D38" s="17"/>
      <c r="E38" s="25" t="s">
        <v>40</v>
      </c>
      <c r="F38" s="17"/>
      <c r="G38" s="25" t="s">
        <v>41</v>
      </c>
      <c r="H38" s="17"/>
      <c r="I38" s="40" t="s">
        <v>44</v>
      </c>
      <c r="K38" s="49" t="s">
        <v>45</v>
      </c>
    </row>
    <row r="39" spans="2:11">
      <c r="B39" s="15" t="s">
        <v>25</v>
      </c>
      <c r="C39" s="22">
        <v>85200</v>
      </c>
      <c r="D39" s="20"/>
      <c r="E39" s="31">
        <v>0</v>
      </c>
      <c r="F39" s="20"/>
      <c r="G39" s="32">
        <v>0</v>
      </c>
      <c r="H39" s="20"/>
      <c r="I39" s="45">
        <f>C39-E39+G39</f>
        <v>85200</v>
      </c>
      <c r="K39" s="57">
        <f>I39/$I$39</f>
        <v>1</v>
      </c>
    </row>
    <row r="40" spans="2:11">
      <c r="B40" s="10" t="s">
        <v>26</v>
      </c>
      <c r="C40" s="12">
        <f>C39*0.45</f>
        <v>38340</v>
      </c>
      <c r="E40" s="27">
        <v>0</v>
      </c>
      <c r="G40" s="33">
        <v>120</v>
      </c>
      <c r="I40" s="42">
        <f>C40-E40-G40</f>
        <v>38220</v>
      </c>
      <c r="K40" s="58">
        <f t="shared" ref="K40:K51" si="6">I40/$I$39</f>
        <v>0.44859154929577466</v>
      </c>
    </row>
    <row r="41" spans="2:11">
      <c r="B41" s="10" t="s">
        <v>27</v>
      </c>
      <c r="C41" s="12">
        <v>22897</v>
      </c>
      <c r="E41" s="27">
        <v>1000</v>
      </c>
      <c r="G41" s="33"/>
      <c r="I41" s="42">
        <f t="shared" ref="I41:I43" si="7">C41-E41-G41</f>
        <v>21897</v>
      </c>
      <c r="K41" s="58">
        <f t="shared" si="6"/>
        <v>0.25700704225352111</v>
      </c>
    </row>
    <row r="42" spans="2:11">
      <c r="B42" s="10" t="s">
        <v>28</v>
      </c>
      <c r="C42" s="12">
        <v>3507</v>
      </c>
      <c r="E42" s="27">
        <v>-800</v>
      </c>
      <c r="G42" s="33"/>
      <c r="I42" s="42">
        <f t="shared" si="7"/>
        <v>4307</v>
      </c>
      <c r="K42" s="58">
        <f t="shared" si="6"/>
        <v>5.0551643192488262E-2</v>
      </c>
    </row>
    <row r="43" spans="2:11">
      <c r="B43" s="10" t="s">
        <v>29</v>
      </c>
      <c r="C43" s="12">
        <v>1257</v>
      </c>
      <c r="E43" s="27"/>
      <c r="G43" s="33">
        <v>298</v>
      </c>
      <c r="I43" s="42">
        <f t="shared" si="7"/>
        <v>959</v>
      </c>
      <c r="K43" s="58">
        <f t="shared" si="6"/>
        <v>1.1255868544600939E-2</v>
      </c>
    </row>
    <row r="44" spans="2:11">
      <c r="B44" s="15" t="s">
        <v>30</v>
      </c>
      <c r="C44" s="24">
        <f>SUM(C40:C43)</f>
        <v>66001</v>
      </c>
      <c r="D44" s="20"/>
      <c r="E44" s="31"/>
      <c r="F44" s="20"/>
      <c r="G44" s="32"/>
      <c r="H44" s="20"/>
      <c r="I44" s="47">
        <f>SUM(I40:I43)</f>
        <v>65383</v>
      </c>
      <c r="K44" s="59">
        <f t="shared" si="6"/>
        <v>0.76740610328638492</v>
      </c>
    </row>
    <row r="45" spans="2:11">
      <c r="B45" s="15" t="s">
        <v>31</v>
      </c>
      <c r="C45" s="24">
        <f>C39-C44</f>
        <v>19199</v>
      </c>
      <c r="D45" s="20"/>
      <c r="E45" s="31"/>
      <c r="F45" s="20"/>
      <c r="G45" s="32"/>
      <c r="H45" s="20"/>
      <c r="I45" s="47">
        <f>I39-I44</f>
        <v>19817</v>
      </c>
      <c r="K45" s="59">
        <f t="shared" si="6"/>
        <v>0.23259389671361502</v>
      </c>
    </row>
    <row r="46" spans="2:11">
      <c r="B46" s="10" t="s">
        <v>32</v>
      </c>
      <c r="C46" s="12">
        <v>363</v>
      </c>
      <c r="E46" s="27">
        <v>300</v>
      </c>
      <c r="G46" s="33"/>
      <c r="I46" s="42">
        <f t="shared" ref="I46:I48" si="8">C46-E46-G46</f>
        <v>63</v>
      </c>
      <c r="K46" s="58">
        <f t="shared" si="6"/>
        <v>7.3943661971830987E-4</v>
      </c>
    </row>
    <row r="47" spans="2:11">
      <c r="B47" s="10" t="s">
        <v>33</v>
      </c>
      <c r="C47" s="11">
        <v>79</v>
      </c>
      <c r="E47" s="27">
        <v>79</v>
      </c>
      <c r="G47" s="33"/>
      <c r="I47" s="42">
        <f t="shared" si="8"/>
        <v>0</v>
      </c>
      <c r="K47" s="58">
        <f t="shared" si="6"/>
        <v>0</v>
      </c>
    </row>
    <row r="48" spans="2:11">
      <c r="B48" s="10" t="s">
        <v>43</v>
      </c>
      <c r="C48" s="3">
        <v>800</v>
      </c>
      <c r="E48" s="27"/>
      <c r="G48" s="33">
        <v>800</v>
      </c>
      <c r="I48" s="42">
        <f t="shared" si="8"/>
        <v>0</v>
      </c>
      <c r="K48" s="58">
        <f t="shared" si="6"/>
        <v>0</v>
      </c>
    </row>
    <row r="49" spans="2:11">
      <c r="B49" s="15" t="s">
        <v>34</v>
      </c>
      <c r="C49" s="24">
        <f>C45-C46+C47-C48</f>
        <v>18115</v>
      </c>
      <c r="D49" s="20"/>
      <c r="E49" s="31"/>
      <c r="F49" s="20"/>
      <c r="G49" s="32"/>
      <c r="H49" s="20"/>
      <c r="I49" s="47">
        <f>I45-I46+I47-I48</f>
        <v>19754</v>
      </c>
      <c r="K49" s="59">
        <f t="shared" si="6"/>
        <v>0.23185446009389671</v>
      </c>
    </row>
    <row r="50" spans="2:11">
      <c r="B50" s="10" t="s">
        <v>35</v>
      </c>
      <c r="C50" s="2">
        <f>C49*0.2</f>
        <v>3623</v>
      </c>
      <c r="E50" s="29"/>
      <c r="G50" s="26"/>
      <c r="I50" s="48">
        <f>I49*0.2</f>
        <v>3950.8</v>
      </c>
      <c r="K50" s="60">
        <f t="shared" si="6"/>
        <v>4.6370892018779343E-2</v>
      </c>
    </row>
    <row r="51" spans="2:11">
      <c r="B51" s="15" t="s">
        <v>36</v>
      </c>
      <c r="C51" s="24">
        <f>C49-C50</f>
        <v>14492</v>
      </c>
      <c r="D51" s="20"/>
      <c r="E51" s="32"/>
      <c r="F51" s="20"/>
      <c r="G51" s="32"/>
      <c r="H51" s="20"/>
      <c r="I51" s="47">
        <f>I49-I50</f>
        <v>15803.2</v>
      </c>
      <c r="K51" s="59">
        <f t="shared" si="6"/>
        <v>0.18548356807511737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Wälchli</dc:creator>
  <cp:lastModifiedBy>Urs Wälchli</cp:lastModifiedBy>
  <dcterms:created xsi:type="dcterms:W3CDTF">2020-11-21T12:22:07Z</dcterms:created>
  <dcterms:modified xsi:type="dcterms:W3CDTF">2020-11-21T13:34:02Z</dcterms:modified>
</cp:coreProperties>
</file>